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Rashmi Choudhary\Downloads\"/>
    </mc:Choice>
  </mc:AlternateContent>
  <xr:revisionPtr revIDLastSave="0" documentId="13_ncr:1_{C289CD16-2E48-4BAF-A1FF-BBA2B6482D49}" xr6:coauthVersionLast="47" xr6:coauthVersionMax="47" xr10:uidLastSave="{00000000-0000-0000-0000-000000000000}"/>
  <bookViews>
    <workbookView xWindow="-108" yWindow="-108" windowWidth="23256" windowHeight="12456" xr2:uid="{E5EA6B85-BF79-4C5F-8475-83C1903176D9}"/>
  </bookViews>
  <sheets>
    <sheet name="Multi Year Hybrid Fee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5" i="1" l="1"/>
  <c r="B66" i="1" s="1"/>
  <c r="B67" i="1" s="1"/>
  <c r="B68" i="1" s="1"/>
  <c r="B69" i="1" s="1"/>
  <c r="B70" i="1" s="1"/>
  <c r="B71" i="1" s="1"/>
  <c r="B72" i="1" s="1"/>
  <c r="F14" i="1"/>
  <c r="F26" i="1" s="1"/>
  <c r="F27" i="1" l="1"/>
  <c r="F15" i="1"/>
  <c r="F16" i="1" s="1"/>
  <c r="F18" i="1" l="1"/>
  <c r="F21" i="1" l="1"/>
  <c r="F20" i="1"/>
  <c r="F22" i="1" l="1"/>
  <c r="F23" i="1" s="1"/>
  <c r="F25" i="1" s="1"/>
  <c r="F37" i="1" l="1"/>
  <c r="F28" i="1"/>
  <c r="F30" i="1" s="1"/>
  <c r="F31" i="1" s="1"/>
  <c r="F33" i="1" s="1"/>
  <c r="F34" i="1" l="1"/>
  <c r="F36" i="1"/>
  <c r="F51" i="1" s="1"/>
  <c r="F39" i="1"/>
  <c r="F40" i="1" s="1"/>
  <c r="F52" i="1" l="1"/>
  <c r="F41" i="1"/>
  <c r="F43" i="1" l="1"/>
  <c r="F46" i="1" l="1"/>
  <c r="F45" i="1"/>
  <c r="F47" i="1" l="1"/>
  <c r="F48" i="1" s="1"/>
  <c r="F50" i="1" s="1"/>
  <c r="F62" i="1" l="1"/>
  <c r="F53" i="1"/>
  <c r="F55" i="1" s="1"/>
  <c r="F56" i="1" s="1"/>
  <c r="F58" i="1" s="1"/>
  <c r="F59" i="1" l="1"/>
  <c r="H14" i="1"/>
  <c r="F61" i="1"/>
  <c r="H26" i="1" s="1"/>
  <c r="H15" i="1" l="1"/>
  <c r="H16" i="1" s="1"/>
  <c r="H18" i="1" l="1"/>
  <c r="H27" i="1"/>
  <c r="H21" i="1" l="1"/>
  <c r="H20" i="1"/>
  <c r="H22" i="1" l="1"/>
  <c r="H23" i="1" s="1"/>
  <c r="H25" i="1" s="1"/>
  <c r="H37" i="1" l="1"/>
  <c r="H28" i="1"/>
  <c r="H30" i="1" s="1"/>
  <c r="H31" i="1" s="1"/>
  <c r="H33" i="1" l="1"/>
  <c r="H36" i="1" s="1"/>
  <c r="H51" i="1" s="1"/>
  <c r="H52" i="1" s="1"/>
  <c r="H39" i="1"/>
  <c r="H34" i="1" l="1"/>
  <c r="H40" i="1"/>
  <c r="H41" i="1" s="1"/>
  <c r="H43" i="1" l="1"/>
  <c r="H45" i="1" s="1"/>
  <c r="H46" i="1" l="1"/>
  <c r="H47" i="1" s="1"/>
  <c r="H48" i="1" s="1"/>
  <c r="H50" i="1" s="1"/>
  <c r="H62" i="1" l="1"/>
  <c r="H53" i="1"/>
  <c r="H55" i="1" s="1"/>
  <c r="H56" i="1" s="1"/>
  <c r="H58" i="1" s="1"/>
  <c r="H61" i="1" s="1"/>
  <c r="J14" i="1" l="1"/>
  <c r="J15" i="1" s="1"/>
  <c r="J16" i="1" s="1"/>
  <c r="J26" i="1"/>
  <c r="J27" i="1" s="1"/>
  <c r="H59" i="1"/>
  <c r="J18" i="1" l="1"/>
  <c r="J21" i="1" l="1"/>
  <c r="J20" i="1"/>
  <c r="J22" i="1" l="1"/>
  <c r="J23" i="1" s="1"/>
  <c r="J25" i="1" s="1"/>
  <c r="J37" i="1" l="1"/>
  <c r="J28" i="1"/>
  <c r="J30" i="1" s="1"/>
  <c r="J31" i="1" s="1"/>
  <c r="J33" i="1" s="1"/>
  <c r="J36" i="1" s="1"/>
  <c r="J51" i="1" s="1"/>
  <c r="J52" i="1" s="1"/>
  <c r="J39" i="1" l="1"/>
  <c r="J40" i="1" s="1"/>
  <c r="J34" i="1"/>
  <c r="J41" i="1" l="1"/>
  <c r="J43" i="1" l="1"/>
  <c r="J45" i="1" l="1"/>
  <c r="J46" i="1"/>
  <c r="J47" i="1" l="1"/>
  <c r="J48" i="1" s="1"/>
  <c r="J50" i="1" s="1"/>
  <c r="J62" i="1" l="1"/>
  <c r="J53" i="1"/>
  <c r="J55" i="1" s="1"/>
  <c r="J56" i="1" s="1"/>
  <c r="J58" i="1" s="1"/>
  <c r="J61" i="1" s="1"/>
  <c r="J59" i="1" l="1"/>
</calcChain>
</file>

<file path=xl/sharedStrings.xml><?xml version="1.0" encoding="utf-8"?>
<sst xmlns="http://schemas.openxmlformats.org/spreadsheetml/2006/main" count="143" uniqueCount="91">
  <si>
    <t>Assumptions</t>
  </si>
  <si>
    <t>Capital Contribution (Rs.)</t>
  </si>
  <si>
    <t>a</t>
  </si>
  <si>
    <t>b</t>
  </si>
  <si>
    <t xml:space="preserve">Other Expenses per annum (for illustration purposes only) </t>
  </si>
  <si>
    <t>c</t>
  </si>
  <si>
    <t>d</t>
  </si>
  <si>
    <t>e</t>
  </si>
  <si>
    <t>f</t>
  </si>
  <si>
    <t>Hybrid Fee Illustration</t>
  </si>
  <si>
    <t>Year 1</t>
  </si>
  <si>
    <t>Year 2</t>
  </si>
  <si>
    <t>Year 3</t>
  </si>
  <si>
    <t>Gain of</t>
  </si>
  <si>
    <t>Loss of</t>
  </si>
  <si>
    <t>No Change</t>
  </si>
  <si>
    <t xml:space="preserve">Capital Contributed / Assets under Management </t>
  </si>
  <si>
    <t>i</t>
  </si>
  <si>
    <t>i = a</t>
  </si>
  <si>
    <t>Gain / (Loss) on Investment based on the Scenario (half year)</t>
  </si>
  <si>
    <t>ii</t>
  </si>
  <si>
    <t>ii= i*Scenario</t>
  </si>
  <si>
    <t xml:space="preserve">Gross Value of the Portfolio at the end of the half year </t>
  </si>
  <si>
    <t>iii</t>
  </si>
  <si>
    <t>iii= I + ii</t>
  </si>
  <si>
    <t xml:space="preserve">Daily Weighted Average assets under management </t>
  </si>
  <si>
    <t>iv</t>
  </si>
  <si>
    <t>iv= (i + iii) / 2</t>
  </si>
  <si>
    <t xml:space="preserve">HALFYEARLY </t>
  </si>
  <si>
    <t>Other Expense</t>
  </si>
  <si>
    <t>v</t>
  </si>
  <si>
    <t>v= iv x c</t>
  </si>
  <si>
    <t>Brokerage and Transaction cost</t>
  </si>
  <si>
    <t>vi</t>
  </si>
  <si>
    <t>vi= iv x f</t>
  </si>
  <si>
    <t>vii</t>
  </si>
  <si>
    <t>vii = (iv + v + vi) x b</t>
  </si>
  <si>
    <t>Total charges before Performance fee.</t>
  </si>
  <si>
    <t>viii</t>
  </si>
  <si>
    <t>viii = v + vi + vii</t>
  </si>
  <si>
    <t>Gross Value of the Portfolio before Performance fee</t>
  </si>
  <si>
    <t>ix</t>
  </si>
  <si>
    <t>ix = iii + viii</t>
  </si>
  <si>
    <t>x</t>
  </si>
  <si>
    <t>Hurdle Rate of return for 6 months or as defined in the PMS agreement</t>
  </si>
  <si>
    <t>xi</t>
  </si>
  <si>
    <t>Gross Value of the Portfolio before Performance fee is greater than High Water Mark Value + Hurdle rate of return</t>
  </si>
  <si>
    <t>xii</t>
  </si>
  <si>
    <t>xii = ix &gt; (x+xi) then Yes else No P Fees</t>
  </si>
  <si>
    <t>If Yes, proceed to performance fee calculation else 0 (zero) performance fee for the period)</t>
  </si>
  <si>
    <t>Portfolio return subject of Performance Fee</t>
  </si>
  <si>
    <t>xiii</t>
  </si>
  <si>
    <t>xiii = ix - x - xi</t>
  </si>
  <si>
    <t>xiv</t>
  </si>
  <si>
    <t>xiv = xiii x d</t>
  </si>
  <si>
    <t>xv</t>
  </si>
  <si>
    <t>xv = ix + xiv</t>
  </si>
  <si>
    <t>xvi</t>
  </si>
  <si>
    <t>xvi = ((xv - i) / i)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</si>
  <si>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</si>
  <si>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t>xvii</t>
  </si>
  <si>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</si>
  <si>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t>xvii = Max (ix , x)</t>
  </si>
  <si>
    <t xml:space="preserve">Notes: </t>
  </si>
  <si>
    <t>Returns are assumed to be generated linearly through the year.</t>
  </si>
  <si>
    <t>Other Expenses includes Account Opening charges, stamp duty /Audit Fee/ Bank charges / Fund Accounting charges / Custody Fee / demat charges or other miscellaneous expense</t>
  </si>
  <si>
    <t xml:space="preserve">Brokerage and transaction cost for the illustration purpose is charged on the Average AUM. However, Brokerage and Transaction cost are charged on basis the actuals trades. </t>
  </si>
  <si>
    <t>All Fees and charges are subject to GST.</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</si>
  <si>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</si>
  <si>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</si>
  <si>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Fixed Management Fee (% per annum)</t>
  </si>
  <si>
    <t>Hurdle Rate of Return (% per annum)</t>
  </si>
  <si>
    <t xml:space="preserve">Brokerage and Transaction cost per annum (for illustration purposes only) </t>
  </si>
  <si>
    <t>Performance Fee (% per annum)</t>
  </si>
  <si>
    <t>Fixed Management Fees (Quarterly Basis for Q1 &amp; Q2)</t>
  </si>
  <si>
    <t>Fixed Management Fees (Quarterly Basis for Q3 &amp; Q4)</t>
  </si>
  <si>
    <t xml:space="preserve">Performance fee - HALF YEARLY </t>
  </si>
  <si>
    <t>Net value of the Portfolio at the end of the half year after all fees and expenses</t>
  </si>
  <si>
    <t>% Portfolio Return after the half year</t>
  </si>
  <si>
    <t>High Water Mark Value (HWM)</t>
  </si>
  <si>
    <t>High Water Mark Value (HWM)
(Capital contributed for 1st year and as defined in the PMS agreement.</t>
  </si>
  <si>
    <r>
      <t>High Water Mark to be carried forward for next half-year.</t>
    </r>
    <r>
      <rPr>
        <b/>
        <sz val="11"/>
        <color theme="1"/>
        <rFont val="Calibri"/>
        <family val="2"/>
        <scheme val="minor"/>
      </rPr>
      <t xml:space="preserve"> When performance fee is charged from the portfolio itself</t>
    </r>
    <r>
      <rPr>
        <sz val="11"/>
        <color theme="1"/>
        <rFont val="Calibri"/>
        <family val="2"/>
        <scheme val="minor"/>
      </rPr>
      <t>.</t>
    </r>
  </si>
  <si>
    <t>ILLUSTRATION - MULTI YEAR HYBRID</t>
  </si>
  <si>
    <t>In the illustration, Fixed Management fee is assumed to be charged quarterly. However, the Portfolio Manager can charge fee at any frequency i.e. Daily, Monthly, Quarterly, Semi-annually, Annually or at any other frequency as defined in the PMS agreement and as permitted under SEBI regulations.</t>
  </si>
  <si>
    <t xml:space="preserve">For this illustration, High Water Mark for the 1st half-year is the Capital invested and from second half-year onwards if performance fee is charged, it’s the closing value after all charges and fees, else it remains the same. However, in actual, High Water Mark is defined in the PMS agreement and may differ from this illustration. </t>
  </si>
  <si>
    <t>xvii = Max (x+xi , xv)</t>
  </si>
  <si>
    <t>xi = x * e/2</t>
  </si>
  <si>
    <t>Figures highlighted can be changed to calculate various scenarios</t>
  </si>
  <si>
    <t>i = xv</t>
  </si>
  <si>
    <t>xvii above</t>
  </si>
  <si>
    <t xml:space="preserve">Portfolio Manager can charge Fixed Management Fee on Average portfolio value for the management fee period or the closing portfolio value or in any other manner as defined in the PMS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</si>
</sst>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_ ;[Red]\-#,##0\ "/>
    <numFmt numFmtId="165" formatCode="#,##0.00_ ;[Red]\-#,##0.00\ "/>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xf>
    <xf numFmtId="0" fontId="0" fillId="0" borderId="6" xfId="0" applyBorder="1" applyAlignment="1">
      <alignment vertical="center"/>
    </xf>
    <xf numFmtId="0" fontId="0" fillId="0" borderId="5" xfId="0" applyBorder="1" applyAlignment="1">
      <alignment vertical="center" wrapText="1"/>
    </xf>
    <xf numFmtId="10" fontId="0" fillId="0" borderId="7" xfId="0" applyNumberFormat="1" applyBorder="1" applyAlignment="1">
      <alignment vertical="center"/>
    </xf>
    <xf numFmtId="0" fontId="0" fillId="0" borderId="7" xfId="0" applyBorder="1" applyAlignment="1">
      <alignment vertical="center"/>
    </xf>
    <xf numFmtId="0" fontId="0" fillId="0" borderId="5" xfId="0" quotePrefix="1" applyBorder="1" applyAlignment="1">
      <alignment vertical="center" wrapText="1"/>
    </xf>
    <xf numFmtId="164" fontId="0" fillId="0" borderId="5" xfId="0" applyNumberFormat="1" applyBorder="1" applyAlignment="1">
      <alignment horizontal="right" vertical="center"/>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2" borderId="4" xfId="0" applyFill="1" applyBorder="1" applyAlignment="1">
      <alignment vertical="center" wrapText="1"/>
    </xf>
    <xf numFmtId="0" fontId="0" fillId="2" borderId="5" xfId="0" applyFill="1" applyBorder="1" applyAlignment="1">
      <alignment horizontal="center" vertical="center" wrapText="1"/>
    </xf>
    <xf numFmtId="0" fontId="0" fillId="2" borderId="5" xfId="0" applyFill="1" applyBorder="1" applyAlignment="1">
      <alignment vertical="center" wrapText="1"/>
    </xf>
    <xf numFmtId="0" fontId="0" fillId="0" borderId="0" xfId="0" applyAlignment="1">
      <alignment horizontal="center" vertical="center"/>
    </xf>
    <xf numFmtId="164" fontId="0" fillId="0" borderId="0" xfId="0" applyNumberFormat="1" applyAlignment="1">
      <alignment vertical="center"/>
    </xf>
    <xf numFmtId="0" fontId="0" fillId="0" borderId="12" xfId="0" applyBorder="1" applyAlignment="1">
      <alignment horizontal="center" vertical="center" wrapText="1"/>
    </xf>
    <xf numFmtId="0" fontId="2" fillId="0" borderId="13" xfId="0" applyFont="1" applyBorder="1" applyAlignment="1">
      <alignment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0" fontId="0" fillId="0" borderId="14" xfId="0" applyBorder="1" applyAlignment="1">
      <alignment vertical="center" wrapText="1"/>
    </xf>
    <xf numFmtId="0" fontId="2" fillId="0" borderId="15" xfId="0" applyFont="1" applyBorder="1" applyAlignment="1">
      <alignment horizontal="center" vertical="center" wrapText="1"/>
    </xf>
    <xf numFmtId="3" fontId="0" fillId="3" borderId="5" xfId="0" applyNumberFormat="1" applyFill="1" applyBorder="1" applyAlignment="1">
      <alignment vertical="center"/>
    </xf>
    <xf numFmtId="9" fontId="2" fillId="3" borderId="11" xfId="0" applyNumberFormat="1" applyFont="1" applyFill="1" applyBorder="1" applyAlignment="1">
      <alignment horizontal="left" vertical="center"/>
    </xf>
    <xf numFmtId="0" fontId="2" fillId="3" borderId="11" xfId="0" applyFont="1" applyFill="1" applyBorder="1" applyAlignment="1">
      <alignment horizontal="right" vertical="center"/>
    </xf>
    <xf numFmtId="0" fontId="2" fillId="3" borderId="5" xfId="0" applyFont="1" applyFill="1" applyBorder="1" applyAlignment="1">
      <alignment horizontal="right" vertical="center"/>
    </xf>
    <xf numFmtId="9" fontId="2" fillId="3" borderId="5" xfId="0" applyNumberFormat="1" applyFont="1" applyFill="1" applyBorder="1" applyAlignment="1">
      <alignment horizontal="left" vertical="center"/>
    </xf>
    <xf numFmtId="10" fontId="0" fillId="3" borderId="5" xfId="0" applyNumberFormat="1" applyFill="1" applyBorder="1"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164" fontId="0" fillId="0" borderId="5" xfId="0" applyNumberFormat="1" applyBorder="1" applyAlignment="1">
      <alignment horizontal="right" vertical="center"/>
    </xf>
    <xf numFmtId="0" fontId="0" fillId="3" borderId="0" xfId="0" applyFill="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65" fontId="0" fillId="0" borderId="5" xfId="0" applyNumberFormat="1" applyBorder="1" applyAlignment="1">
      <alignment horizontal="right" vertical="center"/>
    </xf>
    <xf numFmtId="43" fontId="0" fillId="0" borderId="5" xfId="1" applyFont="1" applyBorder="1" applyAlignment="1">
      <alignment horizontal="right" vertical="center"/>
    </xf>
    <xf numFmtId="0" fontId="2" fillId="0" borderId="4" xfId="0" applyFont="1" applyBorder="1" applyAlignment="1">
      <alignment horizontal="left" vertical="center" wrapText="1"/>
    </xf>
    <xf numFmtId="0" fontId="0" fillId="0" borderId="5" xfId="0" applyBorder="1" applyAlignment="1">
      <alignment horizontal="left" vertical="center" wrapText="1"/>
    </xf>
    <xf numFmtId="10" fontId="0" fillId="0" borderId="5" xfId="2" applyNumberFormat="1" applyFont="1" applyBorder="1" applyAlignment="1">
      <alignment horizontal="right" vertical="center"/>
    </xf>
    <xf numFmtId="164" fontId="0" fillId="2" borderId="5" xfId="0" applyNumberFormat="1" applyFill="1" applyBorder="1" applyAlignment="1">
      <alignment horizontal="righ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1BF0A-6C3B-45B0-BEE5-27A6BDC58E17}">
  <sheetPr>
    <tabColor rgb="FFFFC000"/>
  </sheetPr>
  <dimension ref="B2:P72"/>
  <sheetViews>
    <sheetView tabSelected="1" zoomScale="110" zoomScaleNormal="110" workbookViewId="0">
      <selection activeCell="O5" sqref="O5"/>
    </sheetView>
  </sheetViews>
  <sheetFormatPr defaultColWidth="8.88671875" defaultRowHeight="14.4" x14ac:dyDescent="0.3"/>
  <cols>
    <col min="1" max="1" width="8.88671875" style="4"/>
    <col min="2" max="2" width="5.44140625" style="25" customWidth="1"/>
    <col min="3" max="3" width="56.109375" style="3" customWidth="1"/>
    <col min="4" max="4" width="4.5546875" style="2" customWidth="1"/>
    <col min="5" max="5" width="17.88671875" style="3" customWidth="1"/>
    <col min="6" max="6" width="10.44140625" style="4" bestFit="1" customWidth="1"/>
    <col min="7" max="7" width="5.88671875" style="4" customWidth="1"/>
    <col min="8" max="8" width="10.44140625" style="4" customWidth="1"/>
    <col min="9" max="9" width="5.109375" style="4" bestFit="1" customWidth="1"/>
    <col min="10" max="10" width="12.33203125" style="4" customWidth="1"/>
    <col min="11" max="11" width="4.44140625" style="4" bestFit="1" customWidth="1"/>
    <col min="12" max="12" width="9.88671875" style="4" bestFit="1" customWidth="1"/>
    <col min="13" max="13" width="3.5546875" style="4" bestFit="1" customWidth="1"/>
    <col min="14" max="16384" width="8.88671875" style="4"/>
  </cols>
  <sheetData>
    <row r="2" spans="3:13" ht="14.4" customHeight="1" x14ac:dyDescent="0.3">
      <c r="E2" s="45" t="s">
        <v>87</v>
      </c>
      <c r="F2" s="45"/>
      <c r="G2" s="45"/>
      <c r="H2" s="45"/>
      <c r="I2" s="45"/>
      <c r="J2" s="45"/>
      <c r="K2" s="45"/>
      <c r="L2" s="45"/>
    </row>
    <row r="3" spans="3:13" ht="15" thickBot="1" x14ac:dyDescent="0.35">
      <c r="C3" s="1" t="s">
        <v>82</v>
      </c>
    </row>
    <row r="4" spans="3:13" x14ac:dyDescent="0.3">
      <c r="C4" s="5" t="s">
        <v>0</v>
      </c>
      <c r="D4" s="6"/>
      <c r="E4" s="7"/>
      <c r="F4" s="8"/>
      <c r="G4" s="8"/>
      <c r="H4" s="8"/>
      <c r="I4" s="8"/>
      <c r="J4" s="8"/>
      <c r="K4" s="8"/>
      <c r="L4" s="8"/>
      <c r="M4" s="9"/>
    </row>
    <row r="5" spans="3:13" x14ac:dyDescent="0.3">
      <c r="C5" s="10" t="s">
        <v>1</v>
      </c>
      <c r="D5" s="11" t="s">
        <v>2</v>
      </c>
      <c r="E5" s="33">
        <v>5000000</v>
      </c>
      <c r="F5" s="12"/>
      <c r="G5" s="12"/>
      <c r="H5" s="12"/>
      <c r="I5" s="12"/>
      <c r="J5" s="12"/>
      <c r="K5" s="12"/>
      <c r="L5" s="12"/>
      <c r="M5" s="13"/>
    </row>
    <row r="6" spans="3:13" x14ac:dyDescent="0.3">
      <c r="C6" s="10" t="s">
        <v>70</v>
      </c>
      <c r="D6" s="11" t="s">
        <v>3</v>
      </c>
      <c r="E6" s="38">
        <v>0.02</v>
      </c>
      <c r="F6" s="12"/>
      <c r="G6" s="12"/>
      <c r="H6" s="12"/>
      <c r="I6" s="12"/>
      <c r="J6" s="12"/>
      <c r="K6" s="12"/>
      <c r="L6" s="12"/>
      <c r="M6" s="13"/>
    </row>
    <row r="7" spans="3:13" x14ac:dyDescent="0.3">
      <c r="C7" s="10" t="s">
        <v>4</v>
      </c>
      <c r="D7" s="11" t="s">
        <v>5</v>
      </c>
      <c r="E7" s="38">
        <v>5.0000000000000001E-3</v>
      </c>
      <c r="F7" s="12"/>
      <c r="G7" s="12"/>
      <c r="H7" s="12"/>
      <c r="I7" s="12"/>
      <c r="J7" s="12"/>
      <c r="K7" s="12"/>
      <c r="L7" s="12"/>
      <c r="M7" s="13"/>
    </row>
    <row r="8" spans="3:13" x14ac:dyDescent="0.3">
      <c r="C8" s="10" t="s">
        <v>73</v>
      </c>
      <c r="D8" s="11" t="s">
        <v>6</v>
      </c>
      <c r="E8" s="38">
        <v>0.2</v>
      </c>
      <c r="F8" s="12"/>
      <c r="G8" s="12"/>
      <c r="H8" s="12"/>
      <c r="I8" s="12"/>
      <c r="J8" s="12"/>
      <c r="K8" s="12"/>
      <c r="L8" s="12"/>
      <c r="M8" s="13"/>
    </row>
    <row r="9" spans="3:13" x14ac:dyDescent="0.3">
      <c r="C9" s="10" t="s">
        <v>71</v>
      </c>
      <c r="D9" s="11" t="s">
        <v>7</v>
      </c>
      <c r="E9" s="38">
        <v>0.12</v>
      </c>
      <c r="F9" s="12"/>
      <c r="G9" s="12"/>
      <c r="H9" s="12"/>
      <c r="I9" s="12"/>
      <c r="J9" s="12"/>
      <c r="K9" s="12"/>
      <c r="L9" s="12"/>
      <c r="M9" s="13"/>
    </row>
    <row r="10" spans="3:13" ht="28.8" x14ac:dyDescent="0.3">
      <c r="C10" s="10" t="s">
        <v>72</v>
      </c>
      <c r="D10" s="11" t="s">
        <v>8</v>
      </c>
      <c r="E10" s="38">
        <v>2E-3</v>
      </c>
      <c r="F10" s="12"/>
      <c r="G10" s="12"/>
      <c r="H10" s="12"/>
      <c r="I10" s="12"/>
      <c r="J10" s="12"/>
      <c r="K10" s="12"/>
      <c r="L10" s="12"/>
      <c r="M10" s="13"/>
    </row>
    <row r="11" spans="3:13" ht="15" thickBot="1" x14ac:dyDescent="0.35">
      <c r="C11" s="10"/>
      <c r="D11" s="11"/>
      <c r="E11" s="14"/>
      <c r="F11" s="15"/>
      <c r="G11" s="16"/>
      <c r="H11" s="12"/>
      <c r="I11" s="12"/>
      <c r="J11" s="12"/>
      <c r="K11" s="12"/>
      <c r="L11" s="12"/>
      <c r="M11" s="13"/>
    </row>
    <row r="12" spans="3:13" ht="15" thickBot="1" x14ac:dyDescent="0.35">
      <c r="C12" s="39" t="s">
        <v>9</v>
      </c>
      <c r="D12" s="40"/>
      <c r="E12" s="41"/>
      <c r="F12" s="42" t="s">
        <v>10</v>
      </c>
      <c r="G12" s="43"/>
      <c r="H12" s="42" t="s">
        <v>11</v>
      </c>
      <c r="I12" s="43"/>
      <c r="J12" s="42" t="s">
        <v>12</v>
      </c>
      <c r="K12" s="43"/>
      <c r="L12" s="12"/>
      <c r="M12" s="13"/>
    </row>
    <row r="13" spans="3:13" x14ac:dyDescent="0.3">
      <c r="C13" s="39"/>
      <c r="D13" s="40"/>
      <c r="E13" s="40"/>
      <c r="F13" s="35" t="s">
        <v>13</v>
      </c>
      <c r="G13" s="34">
        <v>0.2</v>
      </c>
      <c r="H13" s="36" t="s">
        <v>14</v>
      </c>
      <c r="I13" s="37">
        <v>-0.2</v>
      </c>
      <c r="J13" s="36" t="s">
        <v>15</v>
      </c>
      <c r="K13" s="37">
        <v>0</v>
      </c>
      <c r="L13" s="12"/>
      <c r="M13" s="13"/>
    </row>
    <row r="14" spans="3:13" x14ac:dyDescent="0.3">
      <c r="C14" s="10" t="s">
        <v>16</v>
      </c>
      <c r="D14" s="11" t="s">
        <v>17</v>
      </c>
      <c r="E14" s="17" t="s">
        <v>18</v>
      </c>
      <c r="F14" s="44">
        <f>+$E$5</f>
        <v>5000000</v>
      </c>
      <c r="G14" s="44"/>
      <c r="H14" s="44">
        <f>+F58</f>
        <v>5839447.8963617999</v>
      </c>
      <c r="I14" s="44"/>
      <c r="J14" s="44">
        <f>+H58</f>
        <v>4596454.1345715346</v>
      </c>
      <c r="K14" s="44"/>
      <c r="L14" s="12"/>
      <c r="M14" s="13"/>
    </row>
    <row r="15" spans="3:13" x14ac:dyDescent="0.3">
      <c r="C15" s="10" t="s">
        <v>19</v>
      </c>
      <c r="D15" s="11" t="s">
        <v>20</v>
      </c>
      <c r="E15" s="17" t="s">
        <v>21</v>
      </c>
      <c r="F15" s="44">
        <f>F14*$G$13/2</f>
        <v>500000</v>
      </c>
      <c r="G15" s="44"/>
      <c r="H15" s="44">
        <f>H14*$I$13/2</f>
        <v>-583944.78963618004</v>
      </c>
      <c r="I15" s="44"/>
      <c r="J15" s="49">
        <f>J14*$K$13/2</f>
        <v>0</v>
      </c>
      <c r="K15" s="49"/>
      <c r="L15" s="12"/>
      <c r="M15" s="13"/>
    </row>
    <row r="16" spans="3:13" x14ac:dyDescent="0.3">
      <c r="C16" s="10" t="s">
        <v>22</v>
      </c>
      <c r="D16" s="11" t="s">
        <v>23</v>
      </c>
      <c r="E16" s="17" t="s">
        <v>24</v>
      </c>
      <c r="F16" s="44">
        <f>F14+F15</f>
        <v>5500000</v>
      </c>
      <c r="G16" s="44"/>
      <c r="H16" s="44">
        <f>H14+H15</f>
        <v>5255503.1067256201</v>
      </c>
      <c r="I16" s="44"/>
      <c r="J16" s="44">
        <f>J14+J15</f>
        <v>4596454.1345715346</v>
      </c>
      <c r="K16" s="44"/>
      <c r="L16" s="12"/>
      <c r="M16" s="13"/>
    </row>
    <row r="17" spans="3:13" x14ac:dyDescent="0.3">
      <c r="C17" s="46"/>
      <c r="D17" s="47"/>
      <c r="E17" s="47"/>
      <c r="F17" s="47"/>
      <c r="G17" s="47"/>
      <c r="H17" s="47"/>
      <c r="I17" s="47"/>
      <c r="J17" s="47"/>
      <c r="K17" s="47"/>
      <c r="L17" s="12"/>
      <c r="M17" s="13"/>
    </row>
    <row r="18" spans="3:13" x14ac:dyDescent="0.3">
      <c r="C18" s="10" t="s">
        <v>25</v>
      </c>
      <c r="D18" s="11" t="s">
        <v>26</v>
      </c>
      <c r="E18" s="17" t="s">
        <v>27</v>
      </c>
      <c r="F18" s="44">
        <f>(F14+F16)/2</f>
        <v>5250000</v>
      </c>
      <c r="G18" s="44"/>
      <c r="H18" s="48">
        <f>(H14+H16)/2</f>
        <v>5547475.50154371</v>
      </c>
      <c r="I18" s="48"/>
      <c r="J18" s="48">
        <f>(J14+J16)/2</f>
        <v>4596454.1345715346</v>
      </c>
      <c r="K18" s="48"/>
      <c r="L18" s="12"/>
      <c r="M18" s="13"/>
    </row>
    <row r="19" spans="3:13" x14ac:dyDescent="0.3">
      <c r="C19" s="46" t="s">
        <v>28</v>
      </c>
      <c r="D19" s="47"/>
      <c r="E19" s="47"/>
      <c r="F19" s="47"/>
      <c r="G19" s="47"/>
      <c r="H19" s="47"/>
      <c r="I19" s="47"/>
      <c r="J19" s="47"/>
      <c r="K19" s="47"/>
      <c r="L19" s="12"/>
      <c r="M19" s="13"/>
    </row>
    <row r="20" spans="3:13" x14ac:dyDescent="0.3">
      <c r="C20" s="10" t="s">
        <v>29</v>
      </c>
      <c r="D20" s="11" t="s">
        <v>30</v>
      </c>
      <c r="E20" s="17" t="s">
        <v>31</v>
      </c>
      <c r="F20" s="44">
        <f>+F18*-$E$7/2</f>
        <v>-13125</v>
      </c>
      <c r="G20" s="44"/>
      <c r="H20" s="44">
        <f>+H18*-$E$7/2</f>
        <v>-13868.688753859275</v>
      </c>
      <c r="I20" s="44"/>
      <c r="J20" s="44">
        <f>+J18*-$E$7/2</f>
        <v>-11491.135336428837</v>
      </c>
      <c r="K20" s="44"/>
      <c r="L20" s="12"/>
      <c r="M20" s="13"/>
    </row>
    <row r="21" spans="3:13" x14ac:dyDescent="0.3">
      <c r="C21" s="10" t="s">
        <v>32</v>
      </c>
      <c r="D21" s="11" t="s">
        <v>33</v>
      </c>
      <c r="E21" s="17" t="s">
        <v>34</v>
      </c>
      <c r="F21" s="44">
        <f>+F18*-$E$10/2</f>
        <v>-5250</v>
      </c>
      <c r="G21" s="44"/>
      <c r="H21" s="44">
        <f>+H18*-$E$10/2</f>
        <v>-5547.4755015437104</v>
      </c>
      <c r="I21" s="44"/>
      <c r="J21" s="44">
        <f>+J18*-$E$10/2</f>
        <v>-4596.4541345715343</v>
      </c>
      <c r="K21" s="44"/>
      <c r="L21" s="12"/>
      <c r="M21" s="13"/>
    </row>
    <row r="22" spans="3:13" x14ac:dyDescent="0.3">
      <c r="C22" s="10" t="s">
        <v>74</v>
      </c>
      <c r="D22" s="11" t="s">
        <v>35</v>
      </c>
      <c r="E22" s="14" t="s">
        <v>36</v>
      </c>
      <c r="F22" s="44">
        <f>+(F18+F20+F21)*-$E$6/2</f>
        <v>-52316.25</v>
      </c>
      <c r="G22" s="44"/>
      <c r="H22" s="44">
        <f>+(H18+H20+H21)*-$E$6/2</f>
        <v>-55280.593372883071</v>
      </c>
      <c r="I22" s="44"/>
      <c r="J22" s="44">
        <f>+(J18+J20+J21)*-$E$6/2</f>
        <v>-45803.665451005341</v>
      </c>
      <c r="K22" s="44"/>
      <c r="L22" s="12"/>
      <c r="M22" s="13"/>
    </row>
    <row r="23" spans="3:13" x14ac:dyDescent="0.3">
      <c r="C23" s="10" t="s">
        <v>37</v>
      </c>
      <c r="D23" s="11" t="s">
        <v>38</v>
      </c>
      <c r="E23" s="14" t="s">
        <v>39</v>
      </c>
      <c r="F23" s="44">
        <f>+F20+F22+F21</f>
        <v>-70691.25</v>
      </c>
      <c r="G23" s="44"/>
      <c r="H23" s="44">
        <f>+H20+H22+H21</f>
        <v>-74696.757628286054</v>
      </c>
      <c r="I23" s="44"/>
      <c r="J23" s="44">
        <f>+J20+J22+J21</f>
        <v>-61891.254922005712</v>
      </c>
      <c r="K23" s="44"/>
      <c r="L23" s="12"/>
      <c r="M23" s="13"/>
    </row>
    <row r="24" spans="3:13" x14ac:dyDescent="0.3">
      <c r="C24" s="46"/>
      <c r="D24" s="47"/>
      <c r="E24" s="47"/>
      <c r="F24" s="47"/>
      <c r="G24" s="47"/>
      <c r="H24" s="47"/>
      <c r="I24" s="47"/>
      <c r="J24" s="47"/>
      <c r="K24" s="47"/>
      <c r="L24" s="12"/>
      <c r="M24" s="13"/>
    </row>
    <row r="25" spans="3:13" x14ac:dyDescent="0.3">
      <c r="C25" s="10" t="s">
        <v>40</v>
      </c>
      <c r="D25" s="11" t="s">
        <v>41</v>
      </c>
      <c r="E25" s="14" t="s">
        <v>42</v>
      </c>
      <c r="F25" s="44">
        <f>F16+F23</f>
        <v>5429308.75</v>
      </c>
      <c r="G25" s="44"/>
      <c r="H25" s="44">
        <f>H16+H23</f>
        <v>5180806.3490973338</v>
      </c>
      <c r="I25" s="44"/>
      <c r="J25" s="44">
        <f>J16+J23</f>
        <v>4534562.8796495292</v>
      </c>
      <c r="K25" s="44"/>
      <c r="L25" s="12"/>
      <c r="M25" s="13"/>
    </row>
    <row r="26" spans="3:13" ht="43.2" x14ac:dyDescent="0.3">
      <c r="C26" s="10" t="s">
        <v>80</v>
      </c>
      <c r="D26" s="11" t="s">
        <v>43</v>
      </c>
      <c r="E26" s="14"/>
      <c r="F26" s="44">
        <f>F14</f>
        <v>5000000</v>
      </c>
      <c r="G26" s="44"/>
      <c r="H26" s="44">
        <f>F61</f>
        <v>5839447.8963617999</v>
      </c>
      <c r="I26" s="44"/>
      <c r="J26" s="44">
        <f>H61</f>
        <v>6561203.6563521186</v>
      </c>
      <c r="K26" s="44"/>
      <c r="L26" s="12"/>
      <c r="M26" s="13"/>
    </row>
    <row r="27" spans="3:13" ht="28.8" x14ac:dyDescent="0.3">
      <c r="C27" s="20" t="s">
        <v>44</v>
      </c>
      <c r="D27" s="11" t="s">
        <v>45</v>
      </c>
      <c r="E27" s="21" t="s">
        <v>86</v>
      </c>
      <c r="F27" s="44">
        <f>(F14*$E$9)/2</f>
        <v>300000</v>
      </c>
      <c r="G27" s="44"/>
      <c r="H27" s="44">
        <f>(H26*$E$9)/2</f>
        <v>350366.87378170795</v>
      </c>
      <c r="I27" s="44"/>
      <c r="J27" s="44">
        <f>(J26*$E$9)/2</f>
        <v>393672.2193811271</v>
      </c>
      <c r="K27" s="44"/>
      <c r="L27" s="12"/>
      <c r="M27" s="13"/>
    </row>
    <row r="28" spans="3:13" ht="28.8" x14ac:dyDescent="0.3">
      <c r="C28" s="10" t="s">
        <v>46</v>
      </c>
      <c r="D28" s="11" t="s">
        <v>47</v>
      </c>
      <c r="E28" s="14" t="s">
        <v>48</v>
      </c>
      <c r="F28" s="44" t="str">
        <f>IF(F25&gt;(F26+F27),("Yes"),("No Pfee"))</f>
        <v>Yes</v>
      </c>
      <c r="G28" s="44"/>
      <c r="H28" s="44" t="str">
        <f>IF(H25&gt;(H26+H27),("Yes"),("No Pfee"))</f>
        <v>No Pfee</v>
      </c>
      <c r="I28" s="44"/>
      <c r="J28" s="44" t="str">
        <f>IF(J25&gt;(J26+J27),("Yes"),("No Pfee"))</f>
        <v>No Pfee</v>
      </c>
      <c r="K28" s="44"/>
      <c r="L28" s="12"/>
      <c r="M28" s="13"/>
    </row>
    <row r="29" spans="3:13" x14ac:dyDescent="0.3">
      <c r="C29" s="50" t="s">
        <v>49</v>
      </c>
      <c r="D29" s="51"/>
      <c r="E29" s="51"/>
      <c r="F29" s="51"/>
      <c r="G29" s="51"/>
      <c r="H29" s="51"/>
      <c r="I29" s="51"/>
      <c r="J29" s="51"/>
      <c r="K29" s="51"/>
      <c r="L29" s="12"/>
      <c r="M29" s="13"/>
    </row>
    <row r="30" spans="3:13" x14ac:dyDescent="0.3">
      <c r="C30" s="10" t="s">
        <v>50</v>
      </c>
      <c r="D30" s="11" t="s">
        <v>51</v>
      </c>
      <c r="E30" s="14" t="s">
        <v>52</v>
      </c>
      <c r="F30" s="44">
        <f>+IF(F28="Yes",(F25-F26-F27),(0))</f>
        <v>129308.75</v>
      </c>
      <c r="G30" s="44"/>
      <c r="H30" s="44">
        <f>+IF(H28="Yes",(H25-H26-H27),(0))</f>
        <v>0</v>
      </c>
      <c r="I30" s="44"/>
      <c r="J30" s="44">
        <f>+IF(J28="Yes",(J25-J26-J27),(0))</f>
        <v>0</v>
      </c>
      <c r="K30" s="44"/>
      <c r="L30" s="12"/>
      <c r="M30" s="13"/>
    </row>
    <row r="31" spans="3:13" x14ac:dyDescent="0.3">
      <c r="C31" s="20" t="s">
        <v>76</v>
      </c>
      <c r="D31" s="11" t="s">
        <v>53</v>
      </c>
      <c r="E31" s="21" t="s">
        <v>54</v>
      </c>
      <c r="F31" s="44">
        <f>+F30*-$E$8</f>
        <v>-25861.75</v>
      </c>
      <c r="G31" s="44"/>
      <c r="H31" s="44">
        <f>+H30*-$E$8</f>
        <v>0</v>
      </c>
      <c r="I31" s="44"/>
      <c r="J31" s="44">
        <f>+J30*-$E$8</f>
        <v>0</v>
      </c>
      <c r="K31" s="44"/>
      <c r="L31" s="12"/>
      <c r="M31" s="13"/>
    </row>
    <row r="32" spans="3:13" x14ac:dyDescent="0.3">
      <c r="C32" s="19"/>
      <c r="D32" s="11"/>
      <c r="E32" s="11"/>
      <c r="F32" s="11"/>
      <c r="G32" s="11"/>
      <c r="H32" s="11"/>
      <c r="I32" s="11"/>
      <c r="J32" s="11"/>
      <c r="K32" s="11"/>
      <c r="L32" s="12"/>
      <c r="M32" s="13"/>
    </row>
    <row r="33" spans="3:13" ht="28.8" x14ac:dyDescent="0.3">
      <c r="C33" s="10" t="s">
        <v>77</v>
      </c>
      <c r="D33" s="11" t="s">
        <v>55</v>
      </c>
      <c r="E33" s="14" t="s">
        <v>56</v>
      </c>
      <c r="F33" s="44">
        <f>+F25+F31</f>
        <v>5403447</v>
      </c>
      <c r="G33" s="44"/>
      <c r="H33" s="44">
        <f>+H25+H31</f>
        <v>5180806.3490973338</v>
      </c>
      <c r="I33" s="44"/>
      <c r="J33" s="44">
        <f>+J25+J31</f>
        <v>4534562.8796495292</v>
      </c>
      <c r="K33" s="44"/>
      <c r="L33" s="12"/>
      <c r="M33" s="13"/>
    </row>
    <row r="34" spans="3:13" x14ac:dyDescent="0.3">
      <c r="C34" s="10" t="s">
        <v>78</v>
      </c>
      <c r="D34" s="11" t="s">
        <v>57</v>
      </c>
      <c r="E34" s="14" t="s">
        <v>58</v>
      </c>
      <c r="F34" s="52">
        <f>(+F33/F14-1)</f>
        <v>8.0689400000000022E-2</v>
      </c>
      <c r="G34" s="52"/>
      <c r="H34" s="52">
        <f>(+H33/H14-1)</f>
        <v>-0.11279174999999997</v>
      </c>
      <c r="I34" s="52"/>
      <c r="J34" s="52">
        <f>(+J33/J14-1)</f>
        <v>-1.3464999999999949E-2</v>
      </c>
      <c r="K34" s="52"/>
      <c r="L34" s="12"/>
      <c r="M34" s="13"/>
    </row>
    <row r="35" spans="3:13" x14ac:dyDescent="0.3">
      <c r="C35" s="19"/>
      <c r="D35" s="11"/>
      <c r="E35" s="11"/>
      <c r="F35" s="11"/>
      <c r="G35" s="11"/>
      <c r="H35" s="11"/>
      <c r="I35" s="11"/>
      <c r="J35" s="11"/>
      <c r="K35" s="11"/>
      <c r="L35" s="12"/>
      <c r="M35" s="13"/>
    </row>
    <row r="36" spans="3:13" ht="28.8" x14ac:dyDescent="0.3">
      <c r="C36" s="10" t="s">
        <v>81</v>
      </c>
      <c r="D36" s="11" t="s">
        <v>60</v>
      </c>
      <c r="E36" s="14" t="s">
        <v>85</v>
      </c>
      <c r="F36" s="44">
        <f>+MAX(F26+F27,F33)</f>
        <v>5403447</v>
      </c>
      <c r="G36" s="44"/>
      <c r="H36" s="44">
        <f>+MAX(H26+H27,H33)</f>
        <v>6189814.770143508</v>
      </c>
      <c r="I36" s="44"/>
      <c r="J36" s="44">
        <f>+MAX(J26+J27,J33)</f>
        <v>6954875.8757332461</v>
      </c>
      <c r="K36" s="44"/>
      <c r="L36" s="12"/>
      <c r="M36" s="13"/>
    </row>
    <row r="37" spans="3:13" ht="28.8" hidden="1" x14ac:dyDescent="0.3">
      <c r="C37" s="22" t="s">
        <v>61</v>
      </c>
      <c r="D37" s="23" t="s">
        <v>60</v>
      </c>
      <c r="E37" s="24" t="s">
        <v>62</v>
      </c>
      <c r="F37" s="53">
        <f>+MAX(F25,F26)</f>
        <v>5429308.75</v>
      </c>
      <c r="G37" s="53"/>
      <c r="H37" s="53">
        <f>+MAX(H25,H26)</f>
        <v>5839447.8963617999</v>
      </c>
      <c r="I37" s="53"/>
      <c r="J37" s="53">
        <f>+MAX(J25,J26)</f>
        <v>6561203.6563521186</v>
      </c>
      <c r="K37" s="53"/>
      <c r="L37" s="12"/>
      <c r="M37" s="13"/>
    </row>
    <row r="38" spans="3:13" x14ac:dyDescent="0.3">
      <c r="C38" s="10"/>
      <c r="D38" s="11"/>
      <c r="E38" s="14"/>
      <c r="F38" s="18"/>
      <c r="G38" s="18"/>
      <c r="H38" s="18"/>
      <c r="I38" s="18"/>
      <c r="J38" s="18"/>
      <c r="K38" s="18"/>
      <c r="L38" s="12"/>
      <c r="M38" s="13"/>
    </row>
    <row r="39" spans="3:13" x14ac:dyDescent="0.3">
      <c r="C39" s="10" t="s">
        <v>16</v>
      </c>
      <c r="D39" s="11" t="s">
        <v>17</v>
      </c>
      <c r="E39" s="17" t="s">
        <v>88</v>
      </c>
      <c r="F39" s="44">
        <f>+F33</f>
        <v>5403447</v>
      </c>
      <c r="G39" s="44"/>
      <c r="H39" s="44">
        <f>+H33</f>
        <v>5180806.3490973338</v>
      </c>
      <c r="I39" s="44"/>
      <c r="J39" s="44">
        <f>+J33</f>
        <v>4534562.8796495292</v>
      </c>
      <c r="K39" s="44"/>
      <c r="L39" s="12"/>
      <c r="M39" s="13"/>
    </row>
    <row r="40" spans="3:13" x14ac:dyDescent="0.3">
      <c r="C40" s="10" t="s">
        <v>19</v>
      </c>
      <c r="D40" s="11" t="s">
        <v>20</v>
      </c>
      <c r="E40" s="17" t="s">
        <v>21</v>
      </c>
      <c r="F40" s="44">
        <f>F39*$G$13/2</f>
        <v>540344.70000000007</v>
      </c>
      <c r="G40" s="44"/>
      <c r="H40" s="44">
        <f>H39*$I$13/2</f>
        <v>-518080.63490973343</v>
      </c>
      <c r="I40" s="44"/>
      <c r="J40" s="49">
        <f>J39*$K$13/2</f>
        <v>0</v>
      </c>
      <c r="K40" s="49"/>
      <c r="L40" s="12"/>
      <c r="M40" s="13"/>
    </row>
    <row r="41" spans="3:13" x14ac:dyDescent="0.3">
      <c r="C41" s="10" t="s">
        <v>22</v>
      </c>
      <c r="D41" s="11" t="s">
        <v>23</v>
      </c>
      <c r="E41" s="17" t="s">
        <v>24</v>
      </c>
      <c r="F41" s="44">
        <f>F39+F40</f>
        <v>5943791.7000000002</v>
      </c>
      <c r="G41" s="44"/>
      <c r="H41" s="44">
        <f>H39+H40</f>
        <v>4662725.7141876006</v>
      </c>
      <c r="I41" s="44"/>
      <c r="J41" s="44">
        <f>J39+J40</f>
        <v>4534562.8796495292</v>
      </c>
      <c r="K41" s="44"/>
      <c r="L41" s="12"/>
      <c r="M41" s="13"/>
    </row>
    <row r="42" spans="3:13" x14ac:dyDescent="0.3">
      <c r="C42" s="46"/>
      <c r="D42" s="47"/>
      <c r="E42" s="47"/>
      <c r="F42" s="47"/>
      <c r="G42" s="47"/>
      <c r="H42" s="47"/>
      <c r="I42" s="47"/>
      <c r="J42" s="47"/>
      <c r="K42" s="47"/>
      <c r="L42" s="12"/>
      <c r="M42" s="13"/>
    </row>
    <row r="43" spans="3:13" x14ac:dyDescent="0.3">
      <c r="C43" s="10" t="s">
        <v>25</v>
      </c>
      <c r="D43" s="11" t="s">
        <v>26</v>
      </c>
      <c r="E43" s="17" t="s">
        <v>27</v>
      </c>
      <c r="F43" s="44">
        <f>(F39+F41)/2</f>
        <v>5673619.3499999996</v>
      </c>
      <c r="G43" s="44"/>
      <c r="H43" s="48">
        <f>(H39+H41)/2</f>
        <v>4921766.0316424668</v>
      </c>
      <c r="I43" s="48"/>
      <c r="J43" s="48">
        <f>(J39+J41)/2</f>
        <v>4534562.8796495292</v>
      </c>
      <c r="K43" s="48"/>
      <c r="L43" s="12"/>
      <c r="M43" s="13"/>
    </row>
    <row r="44" spans="3:13" x14ac:dyDescent="0.3">
      <c r="C44" s="46" t="s">
        <v>28</v>
      </c>
      <c r="D44" s="47"/>
      <c r="E44" s="47"/>
      <c r="F44" s="47"/>
      <c r="G44" s="47"/>
      <c r="H44" s="47"/>
      <c r="I44" s="47"/>
      <c r="J44" s="47"/>
      <c r="K44" s="47"/>
      <c r="L44" s="12"/>
      <c r="M44" s="13"/>
    </row>
    <row r="45" spans="3:13" x14ac:dyDescent="0.3">
      <c r="C45" s="10" t="s">
        <v>29</v>
      </c>
      <c r="D45" s="11" t="s">
        <v>30</v>
      </c>
      <c r="E45" s="17" t="s">
        <v>31</v>
      </c>
      <c r="F45" s="44">
        <f>+F43*-$E$7/2</f>
        <v>-14184.048374999998</v>
      </c>
      <c r="G45" s="44"/>
      <c r="H45" s="44">
        <f>+H43*-$E$7/2</f>
        <v>-12304.415079106167</v>
      </c>
      <c r="I45" s="44"/>
      <c r="J45" s="44">
        <f>+J43*-$E$7/2</f>
        <v>-11336.407199123823</v>
      </c>
      <c r="K45" s="44"/>
      <c r="L45" s="12"/>
      <c r="M45" s="13"/>
    </row>
    <row r="46" spans="3:13" x14ac:dyDescent="0.3">
      <c r="C46" s="10" t="s">
        <v>32</v>
      </c>
      <c r="D46" s="11" t="s">
        <v>33</v>
      </c>
      <c r="E46" s="17" t="s">
        <v>34</v>
      </c>
      <c r="F46" s="44">
        <f>+F43*-$E$10/2</f>
        <v>-5673.6193499999999</v>
      </c>
      <c r="G46" s="44"/>
      <c r="H46" s="44">
        <f>+H43*-$E$10/2</f>
        <v>-4921.7660316424672</v>
      </c>
      <c r="I46" s="44"/>
      <c r="J46" s="44">
        <f>+J43*-$E$10/2</f>
        <v>-4534.5628796495293</v>
      </c>
      <c r="K46" s="44"/>
      <c r="L46" s="12"/>
      <c r="M46" s="13"/>
    </row>
    <row r="47" spans="3:13" x14ac:dyDescent="0.3">
      <c r="C47" s="10" t="s">
        <v>75</v>
      </c>
      <c r="D47" s="11" t="s">
        <v>35</v>
      </c>
      <c r="E47" s="14" t="s">
        <v>36</v>
      </c>
      <c r="F47" s="44">
        <f>+(F43+F45+F46)*-$E$6/2</f>
        <v>-56537.616822749995</v>
      </c>
      <c r="G47" s="44"/>
      <c r="H47" s="44">
        <f>+(H43+H45+H46)*-$E$6/2</f>
        <v>-49045.398505317178</v>
      </c>
      <c r="I47" s="44"/>
      <c r="J47" s="44">
        <f>+(J43+J45+J46)*-$E$6/2</f>
        <v>-45186.919095707555</v>
      </c>
      <c r="K47" s="44"/>
      <c r="L47" s="12"/>
      <c r="M47" s="13"/>
    </row>
    <row r="48" spans="3:13" x14ac:dyDescent="0.3">
      <c r="C48" s="10" t="s">
        <v>37</v>
      </c>
      <c r="D48" s="11" t="s">
        <v>38</v>
      </c>
      <c r="E48" s="14" t="s">
        <v>39</v>
      </c>
      <c r="F48" s="44">
        <f>+F45+F47+F46</f>
        <v>-76395.284547749994</v>
      </c>
      <c r="G48" s="44"/>
      <c r="H48" s="44">
        <f>+H45+H47+H46</f>
        <v>-66271.579616065821</v>
      </c>
      <c r="I48" s="44"/>
      <c r="J48" s="44">
        <f>+J45+J47+J46</f>
        <v>-61057.889174480908</v>
      </c>
      <c r="K48" s="44"/>
      <c r="L48" s="12"/>
      <c r="M48" s="13"/>
    </row>
    <row r="49" spans="2:16" x14ac:dyDescent="0.3">
      <c r="C49" s="46"/>
      <c r="D49" s="47"/>
      <c r="E49" s="47"/>
      <c r="F49" s="47"/>
      <c r="G49" s="47"/>
      <c r="H49" s="47"/>
      <c r="I49" s="47"/>
      <c r="J49" s="47"/>
      <c r="K49" s="47"/>
      <c r="L49" s="12"/>
      <c r="M49" s="13"/>
    </row>
    <row r="50" spans="2:16" x14ac:dyDescent="0.3">
      <c r="C50" s="10" t="s">
        <v>40</v>
      </c>
      <c r="D50" s="11" t="s">
        <v>41</v>
      </c>
      <c r="E50" s="14" t="s">
        <v>42</v>
      </c>
      <c r="F50" s="44">
        <f>F41+F48</f>
        <v>5867396.4154522503</v>
      </c>
      <c r="G50" s="44"/>
      <c r="H50" s="44">
        <f>H41+H48</f>
        <v>4596454.1345715346</v>
      </c>
      <c r="I50" s="44"/>
      <c r="J50" s="44">
        <f>J41+J48</f>
        <v>4473504.9904750483</v>
      </c>
      <c r="K50" s="44"/>
      <c r="L50" s="12"/>
      <c r="M50" s="13"/>
    </row>
    <row r="51" spans="2:16" x14ac:dyDescent="0.3">
      <c r="C51" s="10" t="s">
        <v>79</v>
      </c>
      <c r="D51" s="11" t="s">
        <v>43</v>
      </c>
      <c r="E51" s="14" t="s">
        <v>89</v>
      </c>
      <c r="F51" s="44">
        <f>+F36</f>
        <v>5403447</v>
      </c>
      <c r="G51" s="44"/>
      <c r="H51" s="44">
        <f>H36</f>
        <v>6189814.770143508</v>
      </c>
      <c r="I51" s="44"/>
      <c r="J51" s="44">
        <f>J36</f>
        <v>6954875.8757332461</v>
      </c>
      <c r="K51" s="44"/>
      <c r="L51" s="12"/>
      <c r="M51" s="13"/>
    </row>
    <row r="52" spans="2:16" ht="28.8" x14ac:dyDescent="0.3">
      <c r="C52" s="20" t="s">
        <v>44</v>
      </c>
      <c r="D52" s="11" t="s">
        <v>45</v>
      </c>
      <c r="E52" s="21" t="s">
        <v>86</v>
      </c>
      <c r="F52" s="44">
        <f>(F51*$E$9)/2</f>
        <v>324206.82</v>
      </c>
      <c r="G52" s="44"/>
      <c r="H52" s="44">
        <f>(H51*$E$9)/2</f>
        <v>371388.88620861049</v>
      </c>
      <c r="I52" s="44"/>
      <c r="J52" s="44">
        <f>(J51*$E$9)/2</f>
        <v>417292.55254399474</v>
      </c>
      <c r="K52" s="44"/>
      <c r="L52" s="12"/>
      <c r="M52" s="13"/>
      <c r="O52" s="26"/>
    </row>
    <row r="53" spans="2:16" ht="28.8" x14ac:dyDescent="0.3">
      <c r="C53" s="10" t="s">
        <v>46</v>
      </c>
      <c r="D53" s="11" t="s">
        <v>47</v>
      </c>
      <c r="E53" s="14" t="s">
        <v>48</v>
      </c>
      <c r="F53" s="44" t="str">
        <f>IF(F50&gt;(F51+F52),("Yes"),("No Pfee"))</f>
        <v>Yes</v>
      </c>
      <c r="G53" s="44"/>
      <c r="H53" s="44" t="str">
        <f>IF(H50&gt;(H51+H52),("Yes"),("No Pfee"))</f>
        <v>No Pfee</v>
      </c>
      <c r="I53" s="44"/>
      <c r="J53" s="44" t="str">
        <f>IF(J50&gt;(J51+J52),("Yes"),("No Pfee"))</f>
        <v>No Pfee</v>
      </c>
      <c r="K53" s="44"/>
      <c r="L53" s="12"/>
      <c r="M53" s="13"/>
    </row>
    <row r="54" spans="2:16" x14ac:dyDescent="0.3">
      <c r="C54" s="50" t="s">
        <v>49</v>
      </c>
      <c r="D54" s="51"/>
      <c r="E54" s="51"/>
      <c r="F54" s="51"/>
      <c r="G54" s="51"/>
      <c r="H54" s="51"/>
      <c r="I54" s="51"/>
      <c r="J54" s="51"/>
      <c r="K54" s="51"/>
      <c r="L54" s="12"/>
      <c r="M54" s="13"/>
    </row>
    <row r="55" spans="2:16" x14ac:dyDescent="0.3">
      <c r="C55" s="10" t="s">
        <v>50</v>
      </c>
      <c r="D55" s="11" t="s">
        <v>51</v>
      </c>
      <c r="E55" s="14" t="s">
        <v>52</v>
      </c>
      <c r="F55" s="44">
        <f>+IF(F53="Yes",(F50-F51-F52),(0))</f>
        <v>139742.59545225027</v>
      </c>
      <c r="G55" s="44"/>
      <c r="H55" s="44">
        <f>+IF(H53="Yes",(H50-H51-H52),(0))</f>
        <v>0</v>
      </c>
      <c r="I55" s="44"/>
      <c r="J55" s="44">
        <f>+IF(J53="Yes",(J50-J51-J52),(0))</f>
        <v>0</v>
      </c>
      <c r="K55" s="44"/>
      <c r="L55" s="12"/>
      <c r="M55" s="13"/>
      <c r="P55" s="26"/>
    </row>
    <row r="56" spans="2:16" x14ac:dyDescent="0.3">
      <c r="C56" s="20" t="s">
        <v>76</v>
      </c>
      <c r="D56" s="11" t="s">
        <v>53</v>
      </c>
      <c r="E56" s="21" t="s">
        <v>54</v>
      </c>
      <c r="F56" s="44">
        <f>+F55*-$E$8</f>
        <v>-27948.519090450056</v>
      </c>
      <c r="G56" s="44"/>
      <c r="H56" s="44">
        <f>+H55*-$E$8</f>
        <v>0</v>
      </c>
      <c r="I56" s="44"/>
      <c r="J56" s="44">
        <f>+J55*-$E$8</f>
        <v>0</v>
      </c>
      <c r="K56" s="44"/>
      <c r="L56" s="12"/>
      <c r="M56" s="13"/>
      <c r="P56" s="26"/>
    </row>
    <row r="57" spans="2:16" x14ac:dyDescent="0.3">
      <c r="C57" s="19"/>
      <c r="D57" s="11"/>
      <c r="E57" s="11"/>
      <c r="F57" s="11"/>
      <c r="G57" s="11"/>
      <c r="H57" s="11"/>
      <c r="I57" s="11"/>
      <c r="J57" s="11"/>
      <c r="K57" s="11"/>
      <c r="L57" s="12"/>
      <c r="M57" s="13"/>
    </row>
    <row r="58" spans="2:16" ht="28.8" x14ac:dyDescent="0.3">
      <c r="C58" s="10" t="s">
        <v>77</v>
      </c>
      <c r="D58" s="11" t="s">
        <v>55</v>
      </c>
      <c r="E58" s="14" t="s">
        <v>56</v>
      </c>
      <c r="F58" s="44">
        <f>+F50+F56</f>
        <v>5839447.8963617999</v>
      </c>
      <c r="G58" s="44"/>
      <c r="H58" s="44">
        <f>+H50+H56</f>
        <v>4596454.1345715346</v>
      </c>
      <c r="I58" s="44"/>
      <c r="J58" s="44">
        <f>+J50+J56</f>
        <v>4473504.9904750483</v>
      </c>
      <c r="K58" s="44"/>
      <c r="L58" s="12"/>
      <c r="M58" s="13"/>
    </row>
    <row r="59" spans="2:16" x14ac:dyDescent="0.3">
      <c r="C59" s="10" t="s">
        <v>78</v>
      </c>
      <c r="D59" s="11" t="s">
        <v>57</v>
      </c>
      <c r="E59" s="14" t="s">
        <v>58</v>
      </c>
      <c r="F59" s="52">
        <f>(+F58/F39-1)</f>
        <v>8.0689400000000022E-2</v>
      </c>
      <c r="G59" s="52"/>
      <c r="H59" s="52">
        <f>(+H58/H39-1)</f>
        <v>-0.11279174999999997</v>
      </c>
      <c r="I59" s="52"/>
      <c r="J59" s="52">
        <f>+J58/J39-1</f>
        <v>-1.3464999999999949E-2</v>
      </c>
      <c r="K59" s="52"/>
      <c r="L59" s="12"/>
      <c r="M59" s="13"/>
    </row>
    <row r="60" spans="2:16" x14ac:dyDescent="0.3">
      <c r="C60" s="19"/>
      <c r="D60" s="11"/>
      <c r="E60" s="11"/>
      <c r="F60" s="11"/>
      <c r="G60" s="11"/>
      <c r="H60" s="11"/>
      <c r="I60" s="11"/>
      <c r="J60" s="11"/>
      <c r="K60" s="11"/>
      <c r="L60" s="12"/>
      <c r="M60" s="13"/>
    </row>
    <row r="61" spans="2:16" ht="28.8" x14ac:dyDescent="0.3">
      <c r="C61" s="10" t="s">
        <v>59</v>
      </c>
      <c r="D61" s="11" t="s">
        <v>60</v>
      </c>
      <c r="E61" s="14" t="s">
        <v>85</v>
      </c>
      <c r="F61" s="44">
        <f>+MAX(F51+F52,F58)</f>
        <v>5839447.8963617999</v>
      </c>
      <c r="G61" s="44"/>
      <c r="H61" s="44">
        <f>+MAX(H51+H52,H58)</f>
        <v>6561203.6563521186</v>
      </c>
      <c r="I61" s="44"/>
      <c r="J61" s="44">
        <f>+MAX(J51+J52,J58)</f>
        <v>7372168.4282772411</v>
      </c>
      <c r="K61" s="44"/>
      <c r="L61" s="12"/>
      <c r="M61" s="13"/>
    </row>
    <row r="62" spans="2:16" ht="28.8" hidden="1" x14ac:dyDescent="0.3">
      <c r="C62" s="22" t="s">
        <v>61</v>
      </c>
      <c r="D62" s="23" t="s">
        <v>60</v>
      </c>
      <c r="E62" s="24" t="s">
        <v>62</v>
      </c>
      <c r="F62" s="53">
        <f>+MAX(F50,F51)</f>
        <v>5867396.4154522503</v>
      </c>
      <c r="G62" s="53"/>
      <c r="H62" s="53">
        <f>+MAX(H50,H51)</f>
        <v>6189814.770143508</v>
      </c>
      <c r="I62" s="53"/>
      <c r="J62" s="53">
        <f>+MAX(J50,J51)</f>
        <v>6954875.8757332461</v>
      </c>
      <c r="K62" s="53"/>
      <c r="L62" s="12"/>
      <c r="M62" s="13"/>
    </row>
    <row r="63" spans="2:16" ht="15" thickBot="1" x14ac:dyDescent="0.35">
      <c r="B63" s="27"/>
      <c r="C63" s="28" t="s">
        <v>63</v>
      </c>
      <c r="D63" s="29"/>
      <c r="E63" s="30"/>
      <c r="F63" s="30"/>
      <c r="G63" s="30"/>
      <c r="H63" s="30"/>
      <c r="I63" s="30"/>
      <c r="J63" s="30"/>
      <c r="K63" s="30"/>
      <c r="L63" s="30"/>
      <c r="M63" s="31"/>
    </row>
    <row r="64" spans="2:16" ht="34.5" customHeight="1" thickBot="1" x14ac:dyDescent="0.35">
      <c r="B64" s="32">
        <v>1</v>
      </c>
      <c r="C64" s="54" t="s">
        <v>83</v>
      </c>
      <c r="D64" s="55"/>
      <c r="E64" s="55"/>
      <c r="F64" s="55"/>
      <c r="G64" s="55"/>
      <c r="H64" s="55"/>
      <c r="I64" s="55"/>
      <c r="J64" s="55"/>
      <c r="K64" s="55"/>
      <c r="L64" s="55"/>
      <c r="M64" s="56"/>
    </row>
    <row r="65" spans="2:13" ht="33.75" customHeight="1" thickBot="1" x14ac:dyDescent="0.35">
      <c r="B65" s="32">
        <f t="shared" ref="B65:B72" si="0">+B64+1</f>
        <v>2</v>
      </c>
      <c r="C65" s="54" t="s">
        <v>90</v>
      </c>
      <c r="D65" s="55"/>
      <c r="E65" s="55"/>
      <c r="F65" s="55"/>
      <c r="G65" s="55"/>
      <c r="H65" s="55"/>
      <c r="I65" s="55"/>
      <c r="J65" s="55"/>
      <c r="K65" s="55"/>
      <c r="L65" s="55"/>
      <c r="M65" s="56"/>
    </row>
    <row r="66" spans="2:13" ht="13.5" customHeight="1" thickBot="1" x14ac:dyDescent="0.35">
      <c r="B66" s="32">
        <f t="shared" si="0"/>
        <v>3</v>
      </c>
      <c r="C66" s="54" t="s">
        <v>64</v>
      </c>
      <c r="D66" s="55"/>
      <c r="E66" s="55"/>
      <c r="F66" s="55"/>
      <c r="G66" s="55"/>
      <c r="H66" s="55"/>
      <c r="I66" s="55"/>
      <c r="J66" s="55"/>
      <c r="K66" s="55"/>
      <c r="L66" s="55"/>
      <c r="M66" s="56"/>
    </row>
    <row r="67" spans="2:13" ht="35.25" customHeight="1" thickBot="1" x14ac:dyDescent="0.35">
      <c r="B67" s="32">
        <f t="shared" si="0"/>
        <v>4</v>
      </c>
      <c r="C67" s="54" t="s">
        <v>65</v>
      </c>
      <c r="D67" s="55"/>
      <c r="E67" s="55"/>
      <c r="F67" s="55"/>
      <c r="G67" s="55"/>
      <c r="H67" s="55"/>
      <c r="I67" s="55"/>
      <c r="J67" s="55"/>
      <c r="K67" s="55"/>
      <c r="L67" s="55"/>
      <c r="M67" s="56"/>
    </row>
    <row r="68" spans="2:13" ht="33" customHeight="1" thickBot="1" x14ac:dyDescent="0.35">
      <c r="B68" s="32">
        <f t="shared" si="0"/>
        <v>5</v>
      </c>
      <c r="C68" s="54" t="s">
        <v>66</v>
      </c>
      <c r="D68" s="55"/>
      <c r="E68" s="55"/>
      <c r="F68" s="55"/>
      <c r="G68" s="55"/>
      <c r="H68" s="55"/>
      <c r="I68" s="55"/>
      <c r="J68" s="55"/>
      <c r="K68" s="55"/>
      <c r="L68" s="55"/>
      <c r="M68" s="56"/>
    </row>
    <row r="69" spans="2:13" ht="15" thickBot="1" x14ac:dyDescent="0.35">
      <c r="B69" s="32">
        <f t="shared" si="0"/>
        <v>6</v>
      </c>
      <c r="C69" s="54" t="s">
        <v>67</v>
      </c>
      <c r="D69" s="55"/>
      <c r="E69" s="55"/>
      <c r="F69" s="55"/>
      <c r="G69" s="55"/>
      <c r="H69" s="55"/>
      <c r="I69" s="55"/>
      <c r="J69" s="55"/>
      <c r="K69" s="55"/>
      <c r="L69" s="55"/>
      <c r="M69" s="56"/>
    </row>
    <row r="70" spans="2:13" ht="45.75" customHeight="1" thickBot="1" x14ac:dyDescent="0.35">
      <c r="B70" s="32">
        <f t="shared" si="0"/>
        <v>7</v>
      </c>
      <c r="C70" s="54" t="s">
        <v>84</v>
      </c>
      <c r="D70" s="55"/>
      <c r="E70" s="55"/>
      <c r="F70" s="55"/>
      <c r="G70" s="55"/>
      <c r="H70" s="55"/>
      <c r="I70" s="55"/>
      <c r="J70" s="55"/>
      <c r="K70" s="55"/>
      <c r="L70" s="55"/>
      <c r="M70" s="56"/>
    </row>
    <row r="71" spans="2:13" ht="15" thickBot="1" x14ac:dyDescent="0.35">
      <c r="B71" s="32">
        <f t="shared" si="0"/>
        <v>8</v>
      </c>
      <c r="C71" s="54" t="s">
        <v>68</v>
      </c>
      <c r="D71" s="55"/>
      <c r="E71" s="55"/>
      <c r="F71" s="55"/>
      <c r="G71" s="55"/>
      <c r="H71" s="55"/>
      <c r="I71" s="55"/>
      <c r="J71" s="55"/>
      <c r="K71" s="55"/>
      <c r="L71" s="55"/>
      <c r="M71" s="56"/>
    </row>
    <row r="72" spans="2:13" ht="15" customHeight="1" thickBot="1" x14ac:dyDescent="0.35">
      <c r="B72" s="32">
        <f t="shared" si="0"/>
        <v>9</v>
      </c>
      <c r="C72" s="54" t="s">
        <v>69</v>
      </c>
      <c r="D72" s="55"/>
      <c r="E72" s="55"/>
      <c r="F72" s="55"/>
      <c r="G72" s="55"/>
      <c r="H72" s="55"/>
      <c r="I72" s="55"/>
      <c r="J72" s="55"/>
      <c r="K72" s="55"/>
      <c r="L72" s="55"/>
      <c r="M72" s="56"/>
    </row>
  </sheetData>
  <mergeCells count="130">
    <mergeCell ref="C72:M72"/>
    <mergeCell ref="C67:M67"/>
    <mergeCell ref="C68:M68"/>
    <mergeCell ref="C69:M69"/>
    <mergeCell ref="C70:M70"/>
    <mergeCell ref="C71:M71"/>
    <mergeCell ref="F62:G62"/>
    <mergeCell ref="H62:I62"/>
    <mergeCell ref="J62:K62"/>
    <mergeCell ref="C64:M64"/>
    <mergeCell ref="C65:M65"/>
    <mergeCell ref="C66:M66"/>
    <mergeCell ref="F59:G59"/>
    <mergeCell ref="H59:I59"/>
    <mergeCell ref="J59:K59"/>
    <mergeCell ref="F61:G61"/>
    <mergeCell ref="H61:I61"/>
    <mergeCell ref="J61:K61"/>
    <mergeCell ref="F56:G56"/>
    <mergeCell ref="H56:I56"/>
    <mergeCell ref="J56:K56"/>
    <mergeCell ref="F58:G58"/>
    <mergeCell ref="H58:I58"/>
    <mergeCell ref="J58:K58"/>
    <mergeCell ref="F53:G53"/>
    <mergeCell ref="H53:I53"/>
    <mergeCell ref="J53:K53"/>
    <mergeCell ref="C54:K54"/>
    <mergeCell ref="F55:G55"/>
    <mergeCell ref="H55:I55"/>
    <mergeCell ref="J55:K55"/>
    <mergeCell ref="F51:G51"/>
    <mergeCell ref="H51:I51"/>
    <mergeCell ref="J51:K51"/>
    <mergeCell ref="F52:G52"/>
    <mergeCell ref="H52:I52"/>
    <mergeCell ref="J52:K52"/>
    <mergeCell ref="F48:G48"/>
    <mergeCell ref="H48:I48"/>
    <mergeCell ref="J48:K48"/>
    <mergeCell ref="C49:K49"/>
    <mergeCell ref="F50:G50"/>
    <mergeCell ref="H50:I50"/>
    <mergeCell ref="J50:K50"/>
    <mergeCell ref="F46:G46"/>
    <mergeCell ref="H46:I46"/>
    <mergeCell ref="J46:K46"/>
    <mergeCell ref="F47:G47"/>
    <mergeCell ref="H47:I47"/>
    <mergeCell ref="J47:K47"/>
    <mergeCell ref="C42:K42"/>
    <mergeCell ref="F43:G43"/>
    <mergeCell ref="H43:I43"/>
    <mergeCell ref="J43:K43"/>
    <mergeCell ref="C44:K44"/>
    <mergeCell ref="F45:G45"/>
    <mergeCell ref="H45:I45"/>
    <mergeCell ref="J45:K45"/>
    <mergeCell ref="F40:G40"/>
    <mergeCell ref="H40:I40"/>
    <mergeCell ref="J40:K40"/>
    <mergeCell ref="F41:G41"/>
    <mergeCell ref="H41:I41"/>
    <mergeCell ref="J41:K41"/>
    <mergeCell ref="F37:G37"/>
    <mergeCell ref="H37:I37"/>
    <mergeCell ref="J37:K37"/>
    <mergeCell ref="F39:G39"/>
    <mergeCell ref="H39:I39"/>
    <mergeCell ref="J39:K39"/>
    <mergeCell ref="F34:G34"/>
    <mergeCell ref="H34:I34"/>
    <mergeCell ref="J34:K34"/>
    <mergeCell ref="F36:G36"/>
    <mergeCell ref="H36:I36"/>
    <mergeCell ref="J36:K36"/>
    <mergeCell ref="F31:G31"/>
    <mergeCell ref="H31:I31"/>
    <mergeCell ref="J31:K31"/>
    <mergeCell ref="F33:G33"/>
    <mergeCell ref="H33:I33"/>
    <mergeCell ref="J33:K33"/>
    <mergeCell ref="F28:G28"/>
    <mergeCell ref="H28:I28"/>
    <mergeCell ref="J28:K28"/>
    <mergeCell ref="C29:K29"/>
    <mergeCell ref="F30:G30"/>
    <mergeCell ref="H30:I30"/>
    <mergeCell ref="J30:K30"/>
    <mergeCell ref="F26:G26"/>
    <mergeCell ref="H26:I26"/>
    <mergeCell ref="J26:K26"/>
    <mergeCell ref="F27:G27"/>
    <mergeCell ref="H27:I27"/>
    <mergeCell ref="J27:K27"/>
    <mergeCell ref="F23:G23"/>
    <mergeCell ref="H23:I23"/>
    <mergeCell ref="J23:K23"/>
    <mergeCell ref="C24:K24"/>
    <mergeCell ref="F25:G25"/>
    <mergeCell ref="H25:I25"/>
    <mergeCell ref="J25:K25"/>
    <mergeCell ref="F21:G21"/>
    <mergeCell ref="H21:I21"/>
    <mergeCell ref="J21:K21"/>
    <mergeCell ref="F22:G22"/>
    <mergeCell ref="H22:I22"/>
    <mergeCell ref="J22:K22"/>
    <mergeCell ref="F18:G18"/>
    <mergeCell ref="H18:I18"/>
    <mergeCell ref="J18:K18"/>
    <mergeCell ref="C19:K19"/>
    <mergeCell ref="F20:G20"/>
    <mergeCell ref="H20:I20"/>
    <mergeCell ref="J20:K20"/>
    <mergeCell ref="F15:G15"/>
    <mergeCell ref="H15:I15"/>
    <mergeCell ref="J15:K15"/>
    <mergeCell ref="F16:G16"/>
    <mergeCell ref="H16:I16"/>
    <mergeCell ref="J16:K16"/>
    <mergeCell ref="C12:E13"/>
    <mergeCell ref="F12:G12"/>
    <mergeCell ref="H12:I12"/>
    <mergeCell ref="J12:K12"/>
    <mergeCell ref="F14:G14"/>
    <mergeCell ref="H14:I14"/>
    <mergeCell ref="J14:K14"/>
    <mergeCell ref="E2:L2"/>
    <mergeCell ref="C17:K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Multi Year Hybrid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Rashmi Choudhary</dc:creator>
  <cp:lastModifiedBy>Rashmi Choudhary</cp:lastModifiedBy>
  <dcterms:created xsi:type="dcterms:W3CDTF">2024-11-18T10:31:48Z</dcterms:created>
  <dcterms:modified xsi:type="dcterms:W3CDTF">2024-11-19T06:35:21Z</dcterms:modified>
</cp:coreProperties>
</file>